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3215" activeTab="0"/>
  </bookViews>
  <sheets>
    <sheet name="Ark1" sheetId="1" r:id="rId1"/>
  </sheets>
  <definedNames>
    <definedName name="A">'Ark1'!$J$2</definedName>
    <definedName name="B">'Ark1'!$J$3</definedName>
    <definedName name="År">'Ark1'!$J$1</definedName>
  </definedNames>
  <calcPr fullCalcOnLoad="1"/>
</workbook>
</file>

<file path=xl/sharedStrings.xml><?xml version="1.0" encoding="utf-8"?>
<sst xmlns="http://schemas.openxmlformats.org/spreadsheetml/2006/main" count="80" uniqueCount="47">
  <si>
    <t>Årstal</t>
  </si>
  <si>
    <t>Rest</t>
  </si>
  <si>
    <t>Heltal</t>
  </si>
  <si>
    <t>A</t>
  </si>
  <si>
    <t>B</t>
  </si>
  <si>
    <t>C</t>
  </si>
  <si>
    <t>D</t>
  </si>
  <si>
    <t>E</t>
  </si>
  <si>
    <t>F</t>
  </si>
  <si>
    <t>G</t>
  </si>
  <si>
    <t>H</t>
  </si>
  <si>
    <t>X</t>
  </si>
  <si>
    <t>J</t>
  </si>
  <si>
    <t>K</t>
  </si>
  <si>
    <t>L</t>
  </si>
  <si>
    <t>M</t>
  </si>
  <si>
    <t>N</t>
  </si>
  <si>
    <t>P</t>
  </si>
  <si>
    <t>Q</t>
  </si>
  <si>
    <t>Formel</t>
  </si>
  <si>
    <t>Måned</t>
  </si>
  <si>
    <t>Dag</t>
  </si>
  <si>
    <t>Påskedag</t>
  </si>
  <si>
    <t>2. påskedag</t>
  </si>
  <si>
    <t>1. s.e. påske</t>
  </si>
  <si>
    <t>2. s.e. påske</t>
  </si>
  <si>
    <t>3. s.e. påske</t>
  </si>
  <si>
    <t>Store Bededag</t>
  </si>
  <si>
    <t>Langfredag</t>
  </si>
  <si>
    <t>Skærtorsdag</t>
  </si>
  <si>
    <t>4. s.e. påske</t>
  </si>
  <si>
    <t>5. s.e. påske</t>
  </si>
  <si>
    <t>Kristi Himmelfart</t>
  </si>
  <si>
    <t>6.s.e. påske</t>
  </si>
  <si>
    <t>Pinsedag</t>
  </si>
  <si>
    <t>2. pinsedag</t>
  </si>
  <si>
    <t>Diff ift Påskesøndag</t>
  </si>
  <si>
    <t>Mellemregning</t>
  </si>
  <si>
    <t>Grundlovsdag</t>
  </si>
  <si>
    <t>Juleaften</t>
  </si>
  <si>
    <t>1. juledag</t>
  </si>
  <si>
    <t>2. juledag</t>
  </si>
  <si>
    <t>Nytårsaftens dag</t>
  </si>
  <si>
    <t>Nytårsdag</t>
  </si>
  <si>
    <t>Fast</t>
  </si>
  <si>
    <t>Beregnet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</si>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</sst>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ddd\ dd/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8.28125" style="0" customWidth="1"/>
    <col min="2" max="2" width="18.00390625" style="0" customWidth="1"/>
    <col min="3" max="3" width="2.00390625" style="0" customWidth="1"/>
    <col min="9" max="9" width="14.140625" style="0" customWidth="1"/>
    <col min="11" max="11" width="13.421875" style="0" bestFit="1" customWidth="1"/>
    <col min="12" max="12" width="15.00390625" style="0" customWidth="1"/>
  </cols>
  <sheetData>
    <row r="1" spans="1:10" ht="20.25">
      <c r="A1" s="3" t="s">
        <v>0</v>
      </c>
      <c r="B1" s="3">
        <v>2006</v>
      </c>
      <c r="D1" s="4" t="s">
        <v>46</v>
      </c>
      <c r="E1" s="4"/>
      <c r="F1" s="4"/>
      <c r="H1" t="s">
        <v>11</v>
      </c>
      <c r="I1" t="s">
        <v>0</v>
      </c>
      <c r="J1" s="2">
        <f>B1</f>
        <v>2006</v>
      </c>
    </row>
    <row r="2" spans="1:10" ht="18" customHeight="1">
      <c r="A2" s="5" t="s">
        <v>43</v>
      </c>
      <c r="B2" s="6">
        <f>DATE(B1,1,1)</f>
        <v>38718</v>
      </c>
      <c r="D2" t="s">
        <v>44</v>
      </c>
      <c r="H2" t="s">
        <v>3</v>
      </c>
      <c r="I2" t="s">
        <v>1</v>
      </c>
      <c r="J2">
        <f>MOD(År,19)</f>
        <v>11</v>
      </c>
    </row>
    <row r="3" spans="1:10" ht="18" customHeight="1">
      <c r="A3" s="5" t="s">
        <v>29</v>
      </c>
      <c r="B3" s="6">
        <f>L22</f>
        <v>38820</v>
      </c>
      <c r="D3" t="s">
        <v>45</v>
      </c>
      <c r="H3" t="s">
        <v>4</v>
      </c>
      <c r="I3" t="s">
        <v>2</v>
      </c>
      <c r="J3">
        <f>INT(År/100)</f>
        <v>20</v>
      </c>
    </row>
    <row r="4" spans="1:10" ht="18" customHeight="1">
      <c r="A4" s="5" t="s">
        <v>28</v>
      </c>
      <c r="B4" s="6">
        <f>L23</f>
        <v>38821</v>
      </c>
      <c r="D4" t="s">
        <v>45</v>
      </c>
      <c r="H4" t="s">
        <v>5</v>
      </c>
      <c r="I4" t="s">
        <v>1</v>
      </c>
      <c r="J4">
        <f>MOD(År,100)</f>
        <v>6</v>
      </c>
    </row>
    <row r="5" spans="1:10" ht="18" customHeight="1">
      <c r="A5" s="5" t="s">
        <v>22</v>
      </c>
      <c r="B5" s="6">
        <f>L24</f>
        <v>38823</v>
      </c>
      <c r="D5" t="s">
        <v>45</v>
      </c>
      <c r="H5" t="s">
        <v>6</v>
      </c>
      <c r="I5" t="s">
        <v>2</v>
      </c>
      <c r="J5">
        <f>INT(J3/4)</f>
        <v>5</v>
      </c>
    </row>
    <row r="6" spans="1:10" ht="18" customHeight="1">
      <c r="A6" s="5" t="s">
        <v>23</v>
      </c>
      <c r="B6" s="6">
        <f>L25</f>
        <v>38824</v>
      </c>
      <c r="D6" t="s">
        <v>45</v>
      </c>
      <c r="H6" t="s">
        <v>7</v>
      </c>
      <c r="I6" t="s">
        <v>1</v>
      </c>
      <c r="J6">
        <f>MOD(J3,4)</f>
        <v>0</v>
      </c>
    </row>
    <row r="7" spans="1:10" ht="18" customHeight="1">
      <c r="A7" s="5" t="s">
        <v>27</v>
      </c>
      <c r="B7" s="6">
        <f>L29</f>
        <v>38849</v>
      </c>
      <c r="D7" t="s">
        <v>45</v>
      </c>
      <c r="H7" t="s">
        <v>8</v>
      </c>
      <c r="I7" t="s">
        <v>2</v>
      </c>
      <c r="J7">
        <f>INT((J3+8)/25)</f>
        <v>1</v>
      </c>
    </row>
    <row r="8" spans="1:10" ht="18" customHeight="1">
      <c r="A8" s="5" t="s">
        <v>32</v>
      </c>
      <c r="B8" s="6">
        <f>L32</f>
        <v>38862</v>
      </c>
      <c r="D8" t="s">
        <v>45</v>
      </c>
      <c r="H8" t="s">
        <v>9</v>
      </c>
      <c r="I8" t="s">
        <v>2</v>
      </c>
      <c r="J8">
        <f>INT((J3-J7+1)/3)</f>
        <v>6</v>
      </c>
    </row>
    <row r="9" spans="1:10" ht="18" customHeight="1">
      <c r="A9" s="5" t="s">
        <v>34</v>
      </c>
      <c r="B9" s="6">
        <f>L34</f>
        <v>38872</v>
      </c>
      <c r="D9" t="s">
        <v>45</v>
      </c>
      <c r="H9" t="s">
        <v>10</v>
      </c>
      <c r="I9" t="s">
        <v>2</v>
      </c>
      <c r="J9">
        <f>MOD(19*J2+J3-J5-J8+15,30)</f>
        <v>23</v>
      </c>
    </row>
    <row r="10" spans="1:10" ht="18" customHeight="1">
      <c r="A10" s="5" t="s">
        <v>35</v>
      </c>
      <c r="B10" s="6">
        <f>L35</f>
        <v>38873</v>
      </c>
      <c r="D10" t="s">
        <v>45</v>
      </c>
      <c r="H10" t="s">
        <v>12</v>
      </c>
      <c r="I10" t="s">
        <v>2</v>
      </c>
      <c r="J10">
        <f>INT(J4/4)</f>
        <v>1</v>
      </c>
    </row>
    <row r="11" spans="1:10" ht="18" customHeight="1">
      <c r="A11" s="5" t="s">
        <v>38</v>
      </c>
      <c r="B11" s="6">
        <f>DATE(B1,6,5)</f>
        <v>38873</v>
      </c>
      <c r="D11" t="s">
        <v>44</v>
      </c>
      <c r="H11" t="s">
        <v>13</v>
      </c>
      <c r="I11" t="s">
        <v>1</v>
      </c>
      <c r="J11">
        <f>MOD(J4,4)</f>
        <v>2</v>
      </c>
    </row>
    <row r="12" spans="1:10" ht="18" customHeight="1">
      <c r="A12" s="5" t="s">
        <v>39</v>
      </c>
      <c r="B12" s="6">
        <f>DATE(B1,12,24)</f>
        <v>39075</v>
      </c>
      <c r="D12" t="s">
        <v>44</v>
      </c>
      <c r="H12" t="s">
        <v>14</v>
      </c>
      <c r="I12" t="s">
        <v>1</v>
      </c>
      <c r="J12">
        <f>MOD(32+2*J6+2*J10-J9-J11,7)</f>
        <v>2</v>
      </c>
    </row>
    <row r="13" spans="1:10" ht="18" customHeight="1">
      <c r="A13" s="5" t="s">
        <v>40</v>
      </c>
      <c r="B13" s="6">
        <f>B12+1</f>
        <v>39076</v>
      </c>
      <c r="D13" t="s">
        <v>44</v>
      </c>
      <c r="H13" t="s">
        <v>15</v>
      </c>
      <c r="I13" t="s">
        <v>2</v>
      </c>
      <c r="J13">
        <f>INT((J2+11*J9+22*J12)/451)</f>
        <v>0</v>
      </c>
    </row>
    <row r="14" spans="1:10" ht="18" customHeight="1">
      <c r="A14" s="5" t="s">
        <v>41</v>
      </c>
      <c r="B14" s="6">
        <f>B12+2</f>
        <v>39077</v>
      </c>
      <c r="D14" t="s">
        <v>44</v>
      </c>
      <c r="H14" t="s">
        <v>16</v>
      </c>
      <c r="I14" t="s">
        <v>2</v>
      </c>
      <c r="J14">
        <f>INT((J9+J12-7*J13+114)/31)</f>
        <v>4</v>
      </c>
    </row>
    <row r="15" spans="1:10" ht="18" customHeight="1">
      <c r="A15" s="5" t="s">
        <v>42</v>
      </c>
      <c r="B15" s="6">
        <f>DATE(B1,12,31)</f>
        <v>39082</v>
      </c>
      <c r="D15" t="s">
        <v>44</v>
      </c>
      <c r="H15" t="s">
        <v>17</v>
      </c>
      <c r="I15" t="s">
        <v>1</v>
      </c>
      <c r="J15">
        <f>MOD(J9+J12-7*J13+114,31)</f>
        <v>15</v>
      </c>
    </row>
    <row r="16" spans="8:10" ht="12.75">
      <c r="H16" t="s">
        <v>18</v>
      </c>
      <c r="I16" t="s">
        <v>19</v>
      </c>
      <c r="J16">
        <f>(J14-3)*31+J15-20</f>
        <v>26</v>
      </c>
    </row>
    <row r="18" spans="9:10" ht="12.75">
      <c r="I18" t="s">
        <v>21</v>
      </c>
      <c r="J18">
        <f>J15+1</f>
        <v>16</v>
      </c>
    </row>
    <row r="19" spans="9:10" ht="12.75">
      <c r="I19" t="s">
        <v>20</v>
      </c>
      <c r="J19">
        <f>J14</f>
        <v>4</v>
      </c>
    </row>
    <row r="21" spans="11:13" ht="12.75" customHeight="1">
      <c r="K21" t="s">
        <v>37</v>
      </c>
      <c r="M21" t="s">
        <v>36</v>
      </c>
    </row>
    <row r="22" spans="9:13" ht="12.75">
      <c r="I22" t="s">
        <v>29</v>
      </c>
      <c r="K22" s="1">
        <f>K24-3</f>
        <v>38820</v>
      </c>
      <c r="L22" s="1">
        <f>L24-3</f>
        <v>38820</v>
      </c>
      <c r="M22">
        <v>-3</v>
      </c>
    </row>
    <row r="23" spans="9:13" ht="12.75">
      <c r="I23" t="s">
        <v>28</v>
      </c>
      <c r="K23" s="1">
        <f>K24-2</f>
        <v>38821</v>
      </c>
      <c r="L23" s="1">
        <f>L24-2</f>
        <v>38821</v>
      </c>
      <c r="M23">
        <v>-2</v>
      </c>
    </row>
    <row r="24" spans="9:12" ht="12.75">
      <c r="I24" s="2" t="s">
        <v>22</v>
      </c>
      <c r="K24" s="1">
        <f>DATE(År,J19,J18)</f>
        <v>38823</v>
      </c>
      <c r="L24" s="1">
        <f>DATE(År,J19,J18)</f>
        <v>38823</v>
      </c>
    </row>
    <row r="25" spans="9:13" ht="12.75">
      <c r="I25" t="s">
        <v>23</v>
      </c>
      <c r="K25" s="1">
        <f>K24+1</f>
        <v>38824</v>
      </c>
      <c r="L25" s="1">
        <f>L24+1</f>
        <v>38824</v>
      </c>
      <c r="M25">
        <v>1</v>
      </c>
    </row>
    <row r="26" spans="9:11" ht="12.75">
      <c r="I26" t="s">
        <v>24</v>
      </c>
      <c r="K26" s="1">
        <f>K24+7</f>
        <v>38830</v>
      </c>
    </row>
    <row r="27" spans="9:11" ht="12.75">
      <c r="I27" t="s">
        <v>25</v>
      </c>
      <c r="K27" s="1">
        <f>K26+7</f>
        <v>38837</v>
      </c>
    </row>
    <row r="28" spans="9:11" ht="12.75">
      <c r="I28" t="s">
        <v>26</v>
      </c>
      <c r="K28" s="1">
        <f>K27+7</f>
        <v>38844</v>
      </c>
    </row>
    <row r="29" spans="9:13" ht="12.75">
      <c r="I29" t="s">
        <v>27</v>
      </c>
      <c r="K29" s="1">
        <f>K28+5</f>
        <v>38849</v>
      </c>
      <c r="L29" s="1">
        <f>L24+26</f>
        <v>38849</v>
      </c>
      <c r="M29">
        <v>26</v>
      </c>
    </row>
    <row r="30" spans="9:11" ht="12.75" customHeight="1">
      <c r="I30" t="s">
        <v>30</v>
      </c>
      <c r="K30" s="1">
        <f>K28+7</f>
        <v>38851</v>
      </c>
    </row>
    <row r="31" spans="9:11" ht="12.75">
      <c r="I31" t="s">
        <v>31</v>
      </c>
      <c r="K31" s="1">
        <f>K30+7</f>
        <v>38858</v>
      </c>
    </row>
    <row r="32" spans="9:13" ht="12.75">
      <c r="I32" t="s">
        <v>32</v>
      </c>
      <c r="K32" s="1">
        <f>K31+4</f>
        <v>38862</v>
      </c>
      <c r="L32" s="1">
        <f>L24+39</f>
        <v>38862</v>
      </c>
      <c r="M32">
        <v>39</v>
      </c>
    </row>
    <row r="33" spans="9:11" ht="12.75">
      <c r="I33" t="s">
        <v>33</v>
      </c>
      <c r="K33" s="1">
        <f>K31+7</f>
        <v>38865</v>
      </c>
    </row>
    <row r="34" spans="9:13" ht="12.75">
      <c r="I34" t="s">
        <v>34</v>
      </c>
      <c r="K34" s="1">
        <f>K33+7</f>
        <v>38872</v>
      </c>
      <c r="L34" s="1">
        <f>L24+49</f>
        <v>38872</v>
      </c>
      <c r="M34">
        <v>49</v>
      </c>
    </row>
    <row r="35" spans="9:13" ht="12.75">
      <c r="I35" t="s">
        <v>35</v>
      </c>
      <c r="K35" s="1">
        <f>K34+1</f>
        <v>38873</v>
      </c>
      <c r="L35" s="1">
        <f>L24+50</f>
        <v>38873</v>
      </c>
      <c r="M35">
        <v>50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 Martens 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Bern-Martens</dc:creator>
  <cp:keywords/>
  <dc:description/>
  <cp:lastModifiedBy>Michael Bern-Martens</cp:lastModifiedBy>
  <dcterms:created xsi:type="dcterms:W3CDTF">2005-12-28T11:37:51Z</dcterms:created>
  <dcterms:modified xsi:type="dcterms:W3CDTF">2005-12-28T12:31:33Z</dcterms:modified>
  <cp:category/>
  <cp:version/>
  <cp:contentType/>
  <cp:contentStatus/>
</cp:coreProperties>
</file>